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Cockpit" sheetId="1" state="visible" r:id="rId3"/>
    <sheet name="Sheet" sheetId="2" state="visible" r:id="rId4"/>
    <sheet name="_Scenarios" sheetId="3" state="hidden" r:id="rId5"/>
    <sheet name="_Model" sheetId="4" state="hidden" r:id="rId6"/>
  </sheets>
  <definedNames>
    <definedName function="false" hidden="false" localSheetId="0" name="_xlnm.Print_Area" vbProcedure="false">Cockpit!$B$1:$N$52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<sst xmlns="http://schemas.openxmlformats.org/spreadsheetml/2006/main" count="56" uniqueCount="54">
  <si>
    <t xml:space="preserve">cycleWASH®  Investor ROI Cockpit</t>
  </si>
  <si>
    <t xml:space="preserve">Live 7-year business case — edit the gold cells, every figure recalculates</t>
  </si>
  <si>
    <t xml:space="preserve">CONTROLS  ·  edit gold cells</t>
  </si>
  <si>
    <t xml:space="preserve">PAYBACK PERIOD</t>
  </si>
  <si>
    <t xml:space="preserve">ANNUAL OPERATING PROFIT</t>
  </si>
  <si>
    <t xml:space="preserve">7-YEAR NET PROFIT</t>
  </si>
  <si>
    <t xml:space="preserve">Scenario</t>
  </si>
  <si>
    <t xml:space="preserve">Base</t>
  </si>
  <si>
    <t xml:space="preserve">Washes / Month</t>
  </si>
  <si>
    <t xml:space="preserve">Price / Wash (€)</t>
  </si>
  <si>
    <t xml:space="preserve">Operating Months / Yr</t>
  </si>
  <si>
    <t xml:space="preserve">7-YEAR ROI</t>
  </si>
  <si>
    <t xml:space="preserve">ANNUAL REVENUE</t>
  </si>
  <si>
    <t xml:space="preserve">TOTAL INVESTMENT</t>
  </si>
  <si>
    <t xml:space="preserve">Cost / Wash (€)</t>
  </si>
  <si>
    <t xml:space="preserve">Fixed Monthly Costs (€)</t>
  </si>
  <si>
    <t xml:space="preserve">Machine Price (€)</t>
  </si>
  <si>
    <t xml:space="preserve">Financing Term (mo · 0 = cash)</t>
  </si>
  <si>
    <t xml:space="preserve">Financing APR</t>
  </si>
  <si>
    <t xml:space="preserve">PATH TO PROFITABILITY  ·  CUMULATIVE NET PROFIT (€) OVER 7 YEARS</t>
  </si>
  <si>
    <t xml:space="preserve">Year</t>
  </si>
  <si>
    <t xml:space="preserve">Start</t>
  </si>
  <si>
    <t xml:space="preserve">Y1</t>
  </si>
  <si>
    <t xml:space="preserve">Y2</t>
  </si>
  <si>
    <t xml:space="preserve">Y3</t>
  </si>
  <si>
    <t xml:space="preserve">Y4</t>
  </si>
  <si>
    <t xml:space="preserve">Y5</t>
  </si>
  <si>
    <t xml:space="preserve">Y6</t>
  </si>
  <si>
    <t xml:space="preserve">Y7</t>
  </si>
  <si>
    <t xml:space="preserve">FINANCING  ·  auto</t>
  </si>
  <si>
    <t xml:space="preserve">Cumulative €</t>
  </si>
  <si>
    <t xml:space="preserve">Monthly Payment</t>
  </si>
  <si>
    <t xml:space="preserve">Total Financed Cost</t>
  </si>
  <si>
    <t xml:space="preserve">Total Interest</t>
  </si>
  <si>
    <t xml:space="preserve">Total Investment (Year 0)</t>
  </si>
  <si>
    <t xml:space="preserve">SCENARIO-ADJUSTED  ·  auto</t>
  </si>
  <si>
    <t xml:space="preserve">Eff. Washes / Month</t>
  </si>
  <si>
    <t xml:space="preserve">Eff. Price / Wash</t>
  </si>
  <si>
    <t xml:space="preserve">Eff. Cost / Wash</t>
  </si>
  <si>
    <t xml:space="preserve">CONFIGURATION SUMMARY</t>
  </si>
  <si>
    <t xml:space="preserve">Business Profile</t>
  </si>
  <si>
    <t xml:space="preserve">cycleWASH® Pro — investor scenario</t>
  </si>
  <si>
    <t xml:space="preserve">Annual Washes</t>
  </si>
  <si>
    <t xml:space="preserve">Annual Revenue</t>
  </si>
  <si>
    <t xml:space="preserve">Annual Operating Costs</t>
  </si>
  <si>
    <t xml:space="preserve">Depreciation / Yr (7-yr straight-line)</t>
  </si>
  <si>
    <t xml:space="preserve">Total Financing Cost</t>
  </si>
  <si>
    <t xml:space="preserve">5-Year Net Profit</t>
  </si>
  <si>
    <t xml:space="preserve">Depreciation: machine written off straight-line over 7 years (purchase cost ÷ 7 per year). Based on the cycleWASH® business-case model — variable costs cover water, soap and power per wash; fixed costs cover rent, insurance and maintenance; payment processing at 3%. All figures are net of VAT and recalculate live when the gold Controls cells are edited or the Scenario dropdown is changed.
CW Cleaning Solutions GmbH · Belfortstraße 8, 50668 Köln, Germany · sales@cyclewash.com · +49 221 65054033 · Confidential — for the intended recipient only.</t>
  </si>
  <si>
    <t xml:space="preserve">WashMult</t>
  </si>
  <si>
    <t xml:space="preserve">PriceMult</t>
  </si>
  <si>
    <t xml:space="preserve">CostMult</t>
  </si>
  <si>
    <t xml:space="preserve">Conservative</t>
  </si>
  <si>
    <t xml:space="preserve">Optimistic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</si>
</sst>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&quot; €&quot;;\(#,##0&quot; €)&quot;;\-"/>
    <numFmt numFmtId="166" formatCode="#,##0"/>
    <numFmt numFmtId="167" formatCode="0.00"/>
    <numFmt numFmtId="168" formatCode="0"/>
    <numFmt numFmtId="169" formatCode="0.0%"/>
    <numFmt numFmtId="170" formatCode="#,##0&quot; €&quot;"/>
  </numFmts>
  <fonts count="2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0"/>
      <color rgb="FF0D1117"/>
      <name val="Arial"/>
      <family val="0"/>
      <charset val="1"/>
    </font>
    <font>
      <b val="true"/>
      <sz val="9"/>
      <color rgb="FF1E82C8"/>
      <name val="Arial"/>
      <family val="0"/>
      <charset val="1"/>
    </font>
    <font>
      <sz val="10"/>
      <color rgb="FF6B7280"/>
      <name val="Arial"/>
      <family val="0"/>
      <charset val="1"/>
    </font>
    <font>
      <b val="true"/>
      <sz val="9"/>
      <color rgb="FF0D1117"/>
      <name val="Arial"/>
      <family val="0"/>
      <charset val="1"/>
    </font>
    <font>
      <b val="true"/>
      <sz val="8"/>
      <color rgb="FF6B7280"/>
      <name val="Arial"/>
      <family val="0"/>
      <charset val="1"/>
    </font>
    <font>
      <sz val="9"/>
      <color rgb="FF6B7280"/>
      <name val="Arial"/>
      <family val="0"/>
      <charset val="1"/>
    </font>
    <font>
      <b val="true"/>
      <sz val="11"/>
      <color rgb="FFB8860B"/>
      <name val="Arial"/>
      <family val="0"/>
      <charset val="1"/>
    </font>
    <font>
      <b val="true"/>
      <sz val="18"/>
      <color rgb="FF1E82C8"/>
      <name val="Arial"/>
      <family val="0"/>
      <charset val="1"/>
    </font>
    <font>
      <b val="true"/>
      <sz val="18"/>
      <color rgb="FF059669"/>
      <name val="Arial"/>
      <family val="0"/>
      <charset val="1"/>
    </font>
    <font>
      <b val="true"/>
      <sz val="18"/>
      <color rgb="FFB8860B"/>
      <name val="Arial"/>
      <family val="0"/>
      <charset val="1"/>
    </font>
    <font>
      <b val="true"/>
      <sz val="18"/>
      <color rgb="FF0D1117"/>
      <name val="Arial"/>
      <family val="0"/>
      <charset val="1"/>
    </font>
    <font>
      <b val="true"/>
      <sz val="10"/>
      <color rgb="FF0D1117"/>
      <name val="Arial"/>
      <family val="0"/>
      <charset val="1"/>
    </font>
    <font>
      <b val="true"/>
      <sz val="9"/>
      <color rgb="FFFFFFFF"/>
      <name val="Arial"/>
      <family val="0"/>
      <charset val="1"/>
    </font>
    <font>
      <b val="true"/>
      <sz val="9"/>
      <color rgb="FFB8860B"/>
      <name val="Arial"/>
      <family val="0"/>
      <charset val="1"/>
    </font>
    <font>
      <sz val="10"/>
      <color rgb="FF0D1117"/>
      <name val="Arial"/>
      <family val="0"/>
      <charset val="1"/>
    </font>
    <font>
      <b val="true"/>
      <sz val="12"/>
      <color rgb="FFB8860B"/>
      <name val="Arial"/>
      <family val="0"/>
      <charset val="1"/>
    </font>
    <font>
      <sz val="8"/>
      <color rgb="FF6B7280"/>
      <name val="Arial"/>
      <family val="0"/>
      <charset val="1"/>
    </font>
    <font>
      <i val="true"/>
      <sz val="8"/>
      <color rgb="FF6B7280"/>
      <name val="Arial"/>
      <family val="0"/>
      <charset val="1"/>
    </font>
    <font>
      <b val="true"/>
      <sz val="8.5"/>
      <color rgb="FF98A4B8"/>
      <name val="Calibri"/>
      <family val="2"/>
    </font>
    <font>
      <sz val="8"/>
      <color rgb="FF98A4B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F7F9FC"/>
      </patternFill>
    </fill>
    <fill>
      <patternFill patternType="solid">
        <fgColor rgb="FFFFC300"/>
        <bgColor rgb="FFFF9900"/>
      </patternFill>
    </fill>
    <fill>
      <patternFill patternType="solid">
        <fgColor rgb="FFF7F9FC"/>
        <bgColor rgb="FFFFFFFF"/>
      </patternFill>
    </fill>
    <fill>
      <patternFill patternType="solid">
        <fgColor rgb="FFFFFBEB"/>
        <bgColor rgb="FFFFFFFF"/>
      </patternFill>
    </fill>
    <fill>
      <patternFill patternType="solid">
        <fgColor rgb="FF1E82C8"/>
        <bgColor rgb="FF008080"/>
      </patternFill>
    </fill>
  </fills>
  <borders count="5">
    <border diagonalUp="false" diagonalDown="false">
      <left/>
      <right/>
      <top/>
      <bottom/>
      <diagonal/>
    </border>
    <border diagonalUp="false" diagonalDown="false">
      <left style="medium">
        <color rgb="FFFFC300"/>
      </left>
      <right style="medium">
        <color rgb="FFFFC300"/>
      </right>
      <top style="medium">
        <color rgb="FFFFC300"/>
      </top>
      <bottom style="medium">
        <color rgb="FFFFC300"/>
      </bottom>
      <diagonal/>
    </border>
    <border diagonalUp="false" diagonalDown="false">
      <left style="medium">
        <color rgb="FF1E82C8"/>
      </left>
      <right style="medium">
        <color rgb="FF1E82C8"/>
      </right>
      <top style="medium">
        <color rgb="FF1E82C8"/>
      </top>
      <bottom style="medium">
        <color rgb="FF1E82C8"/>
      </bottom>
      <diagonal/>
    </border>
    <border diagonalUp="false" diagonalDown="false">
      <left style="thin">
        <color rgb="FFE5E7EB"/>
      </left>
      <right style="thin">
        <color rgb="FFE5E7EB"/>
      </right>
      <top style="thin">
        <color rgb="FFE5E7EB"/>
      </top>
      <bottom style="thin">
        <color rgb="FFE5E7EB"/>
      </bottom>
      <diagonal/>
    </border>
    <border diagonalUp="false" diagonalDown="false">
      <left/>
      <right/>
      <top/>
      <bottom style="thin">
        <color rgb="FFE5E7EB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3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4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4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2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3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1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4" fillId="4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10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5" fillId="3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6" fillId="6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6" fontId="17" fillId="2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18" fillId="4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9" fillId="5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8" fillId="4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20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9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9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9" fillId="2" borderId="4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5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15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21" fillId="4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D1117"/>
      <rgbColor rgb="FFB8860B"/>
      <rgbColor rgb="FF800080"/>
      <rgbColor rgb="FF059669"/>
      <rgbColor rgb="FFC0C0C0"/>
      <rgbColor rgb="FF808080"/>
      <rgbColor rgb="FF9999FF"/>
      <rgbColor rgb="FF993366"/>
      <rgbColor rgb="FFFFFBEB"/>
      <rgbColor rgb="FFE5E7EB"/>
      <rgbColor rgb="FF660066"/>
      <rgbColor rgb="FFFF8080"/>
      <rgbColor rgb="FF1E82C8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9FC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300"/>
      <rgbColor rgb="FFFF9900"/>
      <rgbColor rgb="FFFF6600"/>
      <rgbColor rgb="FF6B7280"/>
      <rgbColor rgb="FF98A4B8"/>
      <rgbColor rgb="FF1E2A3C"/>
      <rgbColor rgb="FF339966"/>
      <rgbColor rgb="FF0F1725"/>
      <rgbColor rgb="FF0C1420"/>
      <rgbColor rgb="FF993300"/>
      <rgbColor rgb="FF993366"/>
      <rgbColor rgb="FF333399"/>
      <rgbColor rgb="FF2A3547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charts/_rels/chart1.xml.rels><?xml version="1.0" encoding="UTF-8"?>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style val="2"/>
  <c:chart>
    <c:autoTitleDeleted val="1"/>
    <c:plotArea>
      <c:lineChart>
        <c:grouping val="standard"/>
        <c:varyColors val="0"/>
        <c:ser>
          <c:idx val="0"/>
          <c:order val="0"/>
          <c:spPr>
            <a:solidFill>
              <a:srgbClr val="FFC300"/>
            </a:solidFill>
            <a:ln w="33840">
              <a:solidFill>
                <a:srgbClr val="FFC300"/>
              </a:solidFill>
              <a:round/>
            </a:ln>
          </c:spPr>
          <c:marker>
            <c:symbol val="circle"/>
            <c:size val="7"/>
            <c:spPr>
              <a:solidFill>
                <a:srgbClr val="FFC300"/>
              </a:solidFill>
            </c:spPr>
          </c:marker>
          <c:dLbls>
            <c:txPr>
              <a:bodyPr wrap="none"/>
              <a:lstStyle/>
              <a:p>
                <a:pPr>
                  <a:defRPr sz="1000" b="0" u="none" strike="noStrike">
                    <a:uFillTx/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leaderLines>
              <c:spPr>
                <a:ln w="33840">
                  <a:solidFill>
                    <a:srgbClr val="000000"/>
                  </a:solidFill>
                </a:ln>
              </c:spPr>
            </c:leaderLines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Cockpit!$G$16:$N$16</c:f>
              <c:strCache>
                <c:ptCount val="8"/>
                <c:pt idx="0">
                  <c:v>Start</c:v>
                </c:pt>
                <c:pt idx="1">
                  <c:v>Y1</c:v>
                </c:pt>
                <c:pt idx="2">
                  <c:v>Y2</c:v>
                </c:pt>
                <c:pt idx="3">
                  <c:v>Y3</c:v>
                </c:pt>
                <c:pt idx="4">
                  <c:v>Y4</c:v>
                </c:pt>
                <c:pt idx="5">
                  <c:v>Y5</c:v>
                </c:pt>
                <c:pt idx="6">
                  <c:v>Y6</c:v>
                </c:pt>
                <c:pt idx="7">
                  <c:v>Y7</c:v>
                </c:pt>
              </c:strCache>
            </c:strRef>
          </c:cat>
          <c:val>
            <c:numRef>
              <c:f>Cockpit!$G$17:$N$17</c:f>
              <c:numCache>
                <c:formatCode>#,##0</c:formatCode>
                <c:ptCount val="8"/>
                <c:pt idx="0">
                  <c:v>-28847.0872058138</c:v>
                </c:pt>
                <c:pt idx="1">
                  <c:v>-21200.6872058138</c:v>
                </c:pt>
                <c:pt idx="2">
                  <c:v>-13554.2872058138</c:v>
                </c:pt>
                <c:pt idx="3">
                  <c:v>-5907.88720581384</c:v>
                </c:pt>
                <c:pt idx="4">
                  <c:v>1738.51279418616</c:v>
                </c:pt>
                <c:pt idx="5">
                  <c:v>9384.91279418616</c:v>
                </c:pt>
                <c:pt idx="6">
                  <c:v>17031.3127941862</c:v>
                </c:pt>
                <c:pt idx="7">
                  <c:v>24677.7127941862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1"/>
        <c:axId val="24195999"/>
        <c:axId val="36441304"/>
      </c:lineChart>
      <c:catAx>
        <c:axId val="2419599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2A3547"/>
            </a:solidFill>
            <a:round/>
          </a:ln>
        </c:spPr>
        <c:txPr>
          <a:bodyPr/>
          <a:lstStyle/>
          <a:p>
            <a:pPr>
              <a:defRPr sz="850" b="1" u="none" strike="noStrike">
                <a:solidFill>
                  <a:srgbClr val="98A4B8"/>
                </a:solidFill>
                <a:uFillTx/>
                <a:latin typeface="Calibri"/>
              </a:defRPr>
            </a:pPr>
          </a:p>
        </c:txPr>
        <c:crossAx val="36441304"/>
        <c:crosses val="autoZero"/>
        <c:auto val="1"/>
        <c:lblAlgn val="ctr"/>
        <c:lblOffset val="100"/>
        <c:noMultiLvlLbl val="0"/>
      </c:catAx>
      <c:valAx>
        <c:axId val="36441304"/>
        <c:scaling>
          <c:orientation val="minMax"/>
        </c:scaling>
        <c:delete val="0"/>
        <c:axPos val="l"/>
        <c:majorGridlines>
          <c:spPr>
            <a:ln w="9360">
              <a:solidFill>
                <a:srgbClr val="1E2A3C"/>
              </a:solidFill>
              <a:round/>
            </a:ln>
          </c:spPr>
        </c:majorGridlines>
        <c:numFmt formatCode="#,##0&quot; €&quot;" sourceLinked="0"/>
        <c:majorTickMark val="none"/>
        <c:minorTickMark val="none"/>
        <c:tickLblPos val="nextTo"/>
        <c:spPr>
          <a:ln w="9360">
            <a:noFill/>
          </a:ln>
        </c:spPr>
        <c:txPr>
          <a:bodyPr/>
          <a:lstStyle/>
          <a:p>
            <a:pPr>
              <a:defRPr sz="800" b="0" u="none" strike="noStrike">
                <a:solidFill>
                  <a:srgbClr val="98A4B8"/>
                </a:solidFill>
                <a:uFillTx/>
                <a:latin typeface="Calibri"/>
              </a:defRPr>
            </a:pPr>
          </a:p>
        </c:txPr>
        <c:crossAx val="24195999"/>
        <c:crosses val="autoZero"/>
        <c:crossBetween val="between"/>
      </c:valAx>
      <c:spPr>
        <a:solidFill>
          <a:srgbClr val="0C1420"/>
        </a:solidFill>
        <a:ln w="0">
          <a:noFill/>
        </a:ln>
      </c:spPr>
    </c:plotArea>
    <c:plotVisOnly val="1"/>
    <c:dispBlanksAs val="gap"/>
  </c:chart>
  <c:spPr>
    <a:solidFill>
      <a:srgbClr val="0F1725"/>
    </a:solidFill>
    <a:ln w="9360">
      <a:solidFill>
        <a:srgbClr val="0F1725"/>
      </a:solidFill>
      <a:round/>
    </a:ln>
  </c:sp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419">
  <cs:axisTitle>
    <cs:lnRef idx="0"/>
    <cs:fillRef idx="0"/>
    <cs:effectRef idx="0"/>
    <cs:fontRef idx="minor"/>
  </cs:axisTitle>
  <cs:categoryAxis>
    <cs:lnRef idx="0"/>
    <cs:fillRef idx="0"/>
    <cs:effectRef idx="0"/>
    <cs:fontRef idx="minor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chartArea>
  <cs:dataLabel>
    <cs:lnRef idx="0"/>
    <cs:fillRef idx="0"/>
    <cs:effectRef idx="0"/>
    <cs:fontRef idx="minor"/>
  </cs:dataLabel>
  <cs:dataPoint>
    <cs:lnRef idx="0"/>
    <cs:fillRef idx="0">
      <cs:styleClr val="auto"/>
    </cs:fillRef>
    <cs:effectRef idx="0"/>
    <cs:fontRef idx="minor">
      <cs:schemeClr val="tx1"/>
    </cs:fontRef>
    <cs:spPr>
      <a:solidFill>
        <a:schemeClr val="phClr"/>
      </a:solidFill>
    </cs:spPr>
  </cs:dataPoint>
  <cs:dataPoint3D>
    <cs:lnRef idx="0"/>
    <cs:fillRef idx="0"/>
    <cs:effectRef idx="0"/>
    <cs:fontRef idx="minor"/>
  </cs:dataPoint3D>
  <cs:dataPointLine>
    <cs:lnRef idx="0"/>
    <cs:fillRef idx="0"/>
    <cs:effectRef idx="0"/>
    <cs:fontRef idx="minor"/>
  </cs:dataPointLine>
  <cs:dataPointMarker>
    <cs:lnRef idx="0"/>
    <cs:fillRef idx="0"/>
    <cs:effectRef idx="0"/>
    <cs:fontRef idx="minor"/>
  </cs:dataPointMarker>
  <cs:dataPointMarkerLayout>
    <cs:lnRef idx="0"/>
    <cs:fillRef idx="0"/>
    <cs:effectRef idx="0"/>
    <cs:fontRef idx="minor"/>
  </cs:dataPointMarkerLayout>
  <cs:dataPointWireframe>
    <cs:lnRef idx="0"/>
    <cs:fillRef idx="0"/>
    <cs:effectRef idx="0"/>
    <cs:fontRef idx="minor"/>
  </cs:dataPointWireframe>
  <cs:dataTable>
    <cs:lnRef idx="0"/>
    <cs:fillRef idx="0"/>
    <cs:effectRef idx="0"/>
    <cs:fontRef idx="minor"/>
  </cs:dataTable>
  <cs:downBar>
    <cs:lnRef idx="0"/>
    <cs:fillRef idx="0"/>
    <cs:effectRef idx="0"/>
    <cs:fontRef idx="minor"/>
  </cs:downBar>
  <cs:dropLine>
    <cs:lnRef idx="0"/>
    <cs:fillRef idx="0"/>
    <cs:effectRef idx="0"/>
    <cs:fontRef idx="minor"/>
  </cs:dropLine>
  <cs:errorBar>
    <cs:lnRef idx="0"/>
    <cs:fillRef idx="0"/>
    <cs:effectRef idx="0"/>
    <cs:fontRef idx="minor"/>
  </cs:errorBar>
  <cs:floor>
    <cs:lnRef idx="0"/>
    <cs:fillRef idx="0"/>
    <cs:effectRef idx="0"/>
    <cs:fontRef idx="minor"/>
  </cs:floor>
  <cs:gridlineMajor>
    <cs:lnRef idx="0"/>
    <cs:fillRef idx="0"/>
    <cs:effectRef idx="0"/>
    <cs:fontRef idx="minor"/>
  </cs:gridlineMajor>
  <cs:gridlineMinor>
    <cs:lnRef idx="0"/>
    <cs:fillRef idx="0"/>
    <cs:effectRef idx="0"/>
    <cs:fontRef idx="minor"/>
  </cs:gridlineMinor>
  <cs:hiLoLine>
    <cs:lnRef idx="0"/>
    <cs:fillRef idx="0"/>
    <cs:effectRef idx="0"/>
    <cs:fontRef idx="minor"/>
  </cs:hiLoLine>
  <cs:leaderLine>
    <cs:lnRef idx="0"/>
    <cs:fillRef idx="0"/>
    <cs:effectRef idx="0"/>
    <cs:fontRef idx="minor"/>
  </cs:leaderLine>
  <cs:legend>
    <cs:lnRef idx="0"/>
    <cs:fillRef idx="0"/>
    <cs:effectRef idx="0"/>
    <cs:fontRef idx="minor"/>
  </cs:legend>
  <cs:plotArea>
    <cs:lnRef idx="0"/>
    <cs:fillRef idx="0"/>
    <cs:effectRef idx="0"/>
    <cs:fontRef idx="minor"/>
  </cs:plotArea>
  <cs:plotArea3D>
    <cs:lnRef idx="0"/>
    <cs:fillRef idx="0"/>
    <cs:effectRef idx="0"/>
    <cs:fontRef idx="minor"/>
  </cs:plotArea3D>
  <cs:seriesAxis>
    <cs:lnRef idx="0"/>
    <cs:fillRef idx="0"/>
    <cs:effectRef idx="0"/>
    <cs:fontRef idx="minor"/>
  </cs:seriesAxis>
  <cs:seriesLine>
    <cs:lnRef idx="0"/>
    <cs:fillRef idx="0"/>
    <cs:effectRef idx="0"/>
    <cs:fontRef idx="minor"/>
  </cs:seriesLine>
  <cs:title>
    <cs:lnRef idx="0"/>
    <cs:fillRef idx="0"/>
    <cs:effectRef idx="0"/>
    <cs:fontRef idx="minor"/>
  </cs:title>
  <cs:trendline>
    <cs:lnRef idx="0"/>
    <cs:fillRef idx="0"/>
    <cs:effectRef idx="0"/>
    <cs:fontRef idx="minor"/>
  </cs:trendline>
  <cs:trendlineLabel>
    <cs:lnRef idx="0"/>
    <cs:fillRef idx="0"/>
    <cs:effectRef idx="0"/>
    <cs:fontRef idx="minor"/>
  </cs:trendlineLabel>
  <cs:upBar>
    <cs:lnRef idx="0"/>
    <cs:fillRef idx="0"/>
    <cs:effectRef idx="0"/>
    <cs:fontRef idx="minor"/>
  </cs:upBar>
  <cs:valueAxis>
    <cs:lnRef idx="0"/>
    <cs:fillRef idx="0"/>
    <cs:effectRef idx="0"/>
    <cs:fontRef idx="minor"/>
  </cs:valueAxis>
  <cs:wall>
    <cs:lnRef idx="0"/>
    <cs:fillRef idx="0"/>
    <cs:effectRef idx="0"/>
    <cs:fontRef idx="minor"/>
  </cs:wall>
</cs:chartStyl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5</xdr:col>
      <xdr:colOff>0</xdr:colOff>
      <xdr:row>17</xdr:row>
      <xdr:rowOff>0</xdr:rowOff>
    </xdr:from>
    <xdr:to>
      <xdr:col>16</xdr:col>
      <xdr:colOff>132120</xdr:colOff>
      <xdr:row>35</xdr:row>
      <xdr:rowOff>26640</xdr:rowOff>
    </xdr:to>
    <xdr:graphicFrame>
      <xdr:nvGraphicFramePr>
        <xdr:cNvPr id="1" name="Chart 1"/>
        <xdr:cNvGraphicFramePr/>
      </xdr:nvGraphicFramePr>
      <xdr:xfrm>
        <a:off x="3665160" y="3219480"/>
        <a:ext cx="8567640" cy="3455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O64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3"/>
    <col collapsed="false" customWidth="true" hidden="false" outlineLevel="0" max="2" min="2" style="0" width="2"/>
    <col collapsed="false" customWidth="true" hidden="false" outlineLevel="0" max="3" min="3" style="0" width="27"/>
    <col collapsed="false" customWidth="true" hidden="false" outlineLevel="0" max="4" min="4" style="0" width="17"/>
    <col collapsed="false" customWidth="true" hidden="false" outlineLevel="0" max="5" min="5" style="0" width="3"/>
    <col collapsed="false" customWidth="true" hidden="false" outlineLevel="0" max="14" min="6" style="0" width="12"/>
    <col collapsed="false" customWidth="true" hidden="false" outlineLevel="0" max="15" min="15" style="0" width="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customFormat="false" ht="27.75" hidden="false" customHeight="true" outlineLevel="0" collapsed="false">
      <c r="A2" s="1"/>
      <c r="B2" s="1"/>
      <c r="C2" s="2" t="s">
        <v>0</v>
      </c>
      <c r="D2" s="2"/>
      <c r="E2" s="2"/>
      <c r="F2" s="2"/>
      <c r="G2" s="2"/>
      <c r="H2" s="2"/>
      <c r="I2" s="1"/>
      <c r="J2" s="1"/>
      <c r="K2" s="3" t="str">
        <f aca="true">CONCATENATE("Scenario: ",D7,"  ·  Ref CW-",TEXT(TODAY(),"YYYYMMDD"))</f>
        <v>Scenario: Base  ·  Ref CW-20260808</v>
      </c>
      <c r="L2" s="3"/>
      <c r="M2" s="3"/>
      <c r="N2" s="3"/>
      <c r="O2" s="1"/>
    </row>
    <row r="3" customFormat="false" ht="15" hidden="false" customHeight="false" outlineLevel="0" collapsed="false">
      <c r="A3" s="1"/>
      <c r="B3" s="1"/>
      <c r="C3" s="4" t="s">
        <v>1</v>
      </c>
      <c r="D3" s="4"/>
      <c r="E3" s="4"/>
      <c r="F3" s="4"/>
      <c r="G3" s="4"/>
      <c r="H3" s="4"/>
      <c r="I3" s="1"/>
      <c r="J3" s="1"/>
      <c r="K3" s="3"/>
      <c r="L3" s="3"/>
      <c r="M3" s="3"/>
      <c r="N3" s="3"/>
      <c r="O3" s="1"/>
    </row>
    <row r="4" customFormat="false" ht="3.75" hidden="false" customHeight="true" outlineLevel="0" collapsed="false">
      <c r="A4" s="1"/>
      <c r="B4" s="1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1"/>
    </row>
    <row r="5" customFormat="false" ht="15" hidden="false" customHeight="false" outlineLevel="0" collapsed="false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</row>
    <row r="6" customFormat="false" ht="13.5" hidden="false" customHeight="true" outlineLevel="0" collapsed="false">
      <c r="A6" s="1"/>
      <c r="B6" s="1"/>
      <c r="C6" s="6" t="s">
        <v>2</v>
      </c>
      <c r="D6" s="6"/>
      <c r="E6" s="1"/>
      <c r="F6" s="7" t="s">
        <v>3</v>
      </c>
      <c r="G6" s="7"/>
      <c r="H6" s="7"/>
      <c r="I6" s="7" t="s">
        <v>4</v>
      </c>
      <c r="J6" s="7"/>
      <c r="K6" s="7"/>
      <c r="L6" s="7" t="s">
        <v>5</v>
      </c>
      <c r="M6" s="7"/>
      <c r="N6" s="7"/>
      <c r="O6" s="1"/>
    </row>
    <row r="7" customFormat="false" ht="15" hidden="false" customHeight="true" outlineLevel="0" collapsed="false">
      <c r="A7" s="1"/>
      <c r="B7" s="1"/>
      <c r="C7" s="8" t="s">
        <v>6</v>
      </c>
      <c r="D7" s="9" t="s">
        <v>7</v>
      </c>
      <c r="E7" s="1"/>
      <c r="F7" s="10" t="str">
        <f aca="false">TEXT(D22/_Model!C8,"0.0")&amp;" yrs"</f>
        <v>3.8 yrs</v>
      </c>
      <c r="G7" s="10"/>
      <c r="H7" s="10"/>
      <c r="I7" s="11" t="n">
        <f aca="false">_Model!C8</f>
        <v>7646.4</v>
      </c>
      <c r="J7" s="11"/>
      <c r="K7" s="11"/>
      <c r="L7" s="12" t="n">
        <f aca="false">_Model!I11</f>
        <v>24677.7127941862</v>
      </c>
      <c r="M7" s="12"/>
      <c r="N7" s="12"/>
      <c r="O7" s="1"/>
    </row>
    <row r="8" customFormat="false" ht="12" hidden="false" customHeight="true" outlineLevel="0" collapsed="false">
      <c r="A8" s="1"/>
      <c r="B8" s="1"/>
      <c r="C8" s="8" t="s">
        <v>8</v>
      </c>
      <c r="D8" s="13" t="n">
        <v>120</v>
      </c>
      <c r="E8" s="1"/>
      <c r="F8" s="10"/>
      <c r="G8" s="10"/>
      <c r="H8" s="10"/>
      <c r="I8" s="11"/>
      <c r="J8" s="11"/>
      <c r="K8" s="11"/>
      <c r="L8" s="12"/>
      <c r="M8" s="12"/>
      <c r="N8" s="12"/>
      <c r="O8" s="1"/>
    </row>
    <row r="9" customFormat="false" ht="16.5" hidden="false" customHeight="true" outlineLevel="0" collapsed="false">
      <c r="A9" s="1"/>
      <c r="B9" s="1"/>
      <c r="C9" s="8" t="s">
        <v>9</v>
      </c>
      <c r="D9" s="14" t="n">
        <v>8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customFormat="false" ht="13.5" hidden="false" customHeight="true" outlineLevel="0" collapsed="false">
      <c r="A10" s="1"/>
      <c r="B10" s="1"/>
      <c r="C10" s="8" t="s">
        <v>10</v>
      </c>
      <c r="D10" s="15" t="n">
        <v>12</v>
      </c>
      <c r="E10" s="1"/>
      <c r="F10" s="7" t="s">
        <v>11</v>
      </c>
      <c r="G10" s="7"/>
      <c r="H10" s="7"/>
      <c r="I10" s="7" t="s">
        <v>12</v>
      </c>
      <c r="J10" s="7"/>
      <c r="K10" s="7"/>
      <c r="L10" s="7" t="s">
        <v>13</v>
      </c>
      <c r="M10" s="7"/>
      <c r="N10" s="7"/>
      <c r="O10" s="1"/>
    </row>
    <row r="11" customFormat="false" ht="15" hidden="false" customHeight="true" outlineLevel="0" collapsed="false">
      <c r="A11" s="1"/>
      <c r="B11" s="1"/>
      <c r="C11" s="8" t="s">
        <v>14</v>
      </c>
      <c r="D11" s="14" t="n">
        <v>1.2</v>
      </c>
      <c r="E11" s="1"/>
      <c r="F11" s="16" t="n">
        <f aca="false">_Model!I11/D22</f>
        <v>0.855466363661584</v>
      </c>
      <c r="G11" s="16"/>
      <c r="H11" s="16"/>
      <c r="I11" s="17" t="n">
        <f aca="false">_Model!C3</f>
        <v>11520</v>
      </c>
      <c r="J11" s="17"/>
      <c r="K11" s="17"/>
      <c r="L11" s="18" t="n">
        <f aca="false">D22</f>
        <v>28847.0872058138</v>
      </c>
      <c r="M11" s="18"/>
      <c r="N11" s="18"/>
      <c r="O11" s="1"/>
    </row>
    <row r="12" customFormat="false" ht="12" hidden="false" customHeight="true" outlineLevel="0" collapsed="false">
      <c r="A12" s="1"/>
      <c r="B12" s="1"/>
      <c r="C12" s="8" t="s">
        <v>15</v>
      </c>
      <c r="D12" s="19" t="n">
        <v>150</v>
      </c>
      <c r="E12" s="1"/>
      <c r="F12" s="16"/>
      <c r="G12" s="16"/>
      <c r="H12" s="16"/>
      <c r="I12" s="17"/>
      <c r="J12" s="17"/>
      <c r="K12" s="17"/>
      <c r="L12" s="18"/>
      <c r="M12" s="18"/>
      <c r="N12" s="18"/>
      <c r="O12" s="1"/>
    </row>
    <row r="13" customFormat="false" ht="16.5" hidden="false" customHeight="true" outlineLevel="0" collapsed="false">
      <c r="A13" s="1"/>
      <c r="B13" s="1"/>
      <c r="C13" s="8" t="s">
        <v>16</v>
      </c>
      <c r="D13" s="19" t="n">
        <v>25990</v>
      </c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customFormat="false" ht="16.5" hidden="false" customHeight="true" outlineLevel="0" collapsed="false">
      <c r="A14" s="1"/>
      <c r="B14" s="1"/>
      <c r="C14" s="8" t="s">
        <v>17</v>
      </c>
      <c r="D14" s="15" t="n">
        <v>36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customFormat="false" ht="16.5" hidden="false" customHeight="true" outlineLevel="0" collapsed="false">
      <c r="A15" s="1"/>
      <c r="B15" s="1"/>
      <c r="C15" s="8" t="s">
        <v>18</v>
      </c>
      <c r="D15" s="20" t="n">
        <v>0.069</v>
      </c>
      <c r="E15" s="1"/>
      <c r="F15" s="21" t="s">
        <v>19</v>
      </c>
      <c r="G15" s="21"/>
      <c r="H15" s="21"/>
      <c r="I15" s="21"/>
      <c r="J15" s="21"/>
      <c r="K15" s="21"/>
      <c r="L15" s="21"/>
      <c r="M15" s="21"/>
      <c r="N15" s="21"/>
      <c r="O15" s="1"/>
    </row>
    <row r="16" customFormat="false" ht="15" hidden="false" customHeight="false" outlineLevel="0" collapsed="false">
      <c r="A16" s="1"/>
      <c r="B16" s="1"/>
      <c r="C16" s="1"/>
      <c r="D16" s="1"/>
      <c r="E16" s="1"/>
      <c r="F16" s="22" t="s">
        <v>20</v>
      </c>
      <c r="G16" s="23" t="s">
        <v>21</v>
      </c>
      <c r="H16" s="23" t="s">
        <v>22</v>
      </c>
      <c r="I16" s="23" t="s">
        <v>23</v>
      </c>
      <c r="J16" s="23" t="s">
        <v>24</v>
      </c>
      <c r="K16" s="23" t="s">
        <v>25</v>
      </c>
      <c r="L16" s="23" t="s">
        <v>26</v>
      </c>
      <c r="M16" s="23" t="s">
        <v>27</v>
      </c>
      <c r="N16" s="23" t="s">
        <v>28</v>
      </c>
      <c r="O16" s="1"/>
    </row>
    <row r="17" customFormat="false" ht="15" hidden="false" customHeight="false" outlineLevel="0" collapsed="false">
      <c r="A17" s="1"/>
      <c r="B17" s="1"/>
      <c r="C17" s="24" t="s">
        <v>29</v>
      </c>
      <c r="D17" s="24"/>
      <c r="E17" s="1"/>
      <c r="F17" s="22" t="s">
        <v>30</v>
      </c>
      <c r="G17" s="25" t="n">
        <f aca="false">_Model!B11</f>
        <v>-28847.0872058138</v>
      </c>
      <c r="H17" s="25" t="n">
        <f aca="false">_Model!C11</f>
        <v>-21200.6872058138</v>
      </c>
      <c r="I17" s="25" t="n">
        <f aca="false">_Model!D11</f>
        <v>-13554.2872058138</v>
      </c>
      <c r="J17" s="25" t="n">
        <f aca="false">_Model!E11</f>
        <v>-5907.88720581384</v>
      </c>
      <c r="K17" s="25" t="n">
        <f aca="false">_Model!F11</f>
        <v>1738.51279418616</v>
      </c>
      <c r="L17" s="25" t="n">
        <f aca="false">_Model!G11</f>
        <v>9384.91279418616</v>
      </c>
      <c r="M17" s="25" t="n">
        <f aca="false">_Model!H11</f>
        <v>17031.3127941862</v>
      </c>
      <c r="N17" s="25" t="n">
        <f aca="false">_Model!I11</f>
        <v>24677.7127941862</v>
      </c>
      <c r="O17" s="1"/>
    </row>
    <row r="18" customFormat="false" ht="15" hidden="false" customHeight="false" outlineLevel="0" collapsed="false">
      <c r="A18" s="1"/>
      <c r="B18" s="1"/>
      <c r="C18" s="8" t="s">
        <v>31</v>
      </c>
      <c r="D18" s="26" t="n">
        <f aca="false">IF(D14&gt;0,-PMT(D15/12,D14,D13),0)</f>
        <v>801.307977939273</v>
      </c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</row>
    <row r="19" customFormat="false" ht="15" hidden="false" customHeight="false" outlineLevel="0" collapsed="false">
      <c r="A19" s="1"/>
      <c r="B19" s="1"/>
      <c r="C19" s="8" t="s">
        <v>32</v>
      </c>
      <c r="D19" s="26" t="n">
        <f aca="false">IF(D14&gt;0,D18*D14,D13)</f>
        <v>28847.0872058138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</row>
    <row r="20" customFormat="false" ht="15" hidden="false" customHeight="false" outlineLevel="0" collapsed="false">
      <c r="A20" s="1"/>
      <c r="B20" s="1"/>
      <c r="C20" s="8" t="s">
        <v>33</v>
      </c>
      <c r="D20" s="26" t="n">
        <f aca="false">IF(D14&gt;0,D19-D13,0)</f>
        <v>2857.08720581384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</row>
    <row r="21" customFormat="false" ht="15" hidden="false" customHeight="false" outlineLevel="0" collapsed="false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</row>
    <row r="22" customFormat="false" ht="15" hidden="false" customHeight="false" outlineLevel="0" collapsed="false">
      <c r="A22" s="1"/>
      <c r="B22" s="1"/>
      <c r="C22" s="27" t="s">
        <v>34</v>
      </c>
      <c r="D22" s="28" t="n">
        <f aca="false">D19</f>
        <v>28847.0872058138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</row>
    <row r="23" customFormat="false" ht="15" hidden="false" customHeight="false" outlineLevel="0" collapsed="false">
      <c r="A23" s="1"/>
      <c r="B23" s="1"/>
      <c r="C23" s="29" t="s">
        <v>35</v>
      </c>
      <c r="D23" s="29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</row>
    <row r="24" customFormat="false" ht="15" hidden="false" customHeight="false" outlineLevel="0" collapsed="false">
      <c r="A24" s="1"/>
      <c r="B24" s="1"/>
      <c r="C24" s="30" t="s">
        <v>36</v>
      </c>
      <c r="D24" s="31" t="n">
        <f aca="false">D8*INDEX(_Scenarios!$B$2:$B$4,MATCH($D$7,_Scenarios!$A$2:$A$4,0))</f>
        <v>120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</row>
    <row r="25" customFormat="false" ht="15" hidden="false" customHeight="false" outlineLevel="0" collapsed="false">
      <c r="A25" s="1"/>
      <c r="B25" s="1"/>
      <c r="C25" s="30" t="s">
        <v>37</v>
      </c>
      <c r="D25" s="32" t="n">
        <f aca="false">D9*INDEX(_Scenarios!$C$2:$C$4,MATCH($D$7,_Scenarios!$A$2:$A$4,0))</f>
        <v>8</v>
      </c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</row>
    <row r="26" customFormat="false" ht="15" hidden="false" customHeight="false" outlineLevel="0" collapsed="false">
      <c r="A26" s="1"/>
      <c r="B26" s="1"/>
      <c r="C26" s="30" t="s">
        <v>38</v>
      </c>
      <c r="D26" s="32" t="n">
        <f aca="false">D11*INDEX(_Scenarios!$D$2:$D$4,MATCH($D$7,_Scenarios!$A$2:$A$4,0))</f>
        <v>1.2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customFormat="false" ht="15" hidden="false" customHeight="false" outlineLevel="0" collapsed="false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</row>
    <row r="28" customFormat="false" ht="15" hidden="false" customHeight="false" outlineLevel="0" collapsed="false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</row>
    <row r="29" customFormat="false" ht="15" hidden="false" customHeight="false" outlineLevel="0" collapsed="false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</row>
    <row r="30" customFormat="false" ht="15" hidden="false" customHeight="false" outlineLevel="0" collapsed="false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</row>
    <row r="31" customFormat="false" ht="15" hidden="false" customHeight="false" outlineLevel="0" collapsed="false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</row>
    <row r="32" customFormat="false" ht="15" hidden="false" customHeight="false" outlineLevel="0" collapsed="false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customFormat="false" ht="15" hidden="false" customHeight="false" outlineLevel="0" collapsed="false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</row>
    <row r="34" customFormat="false" ht="15" hidden="false" customHeight="false" outlineLevel="0" collapsed="false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</row>
    <row r="35" customFormat="false" ht="15" hidden="false" customHeight="false" outlineLevel="0" collapsed="false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</row>
    <row r="36" customFormat="false" ht="15" hidden="false" customHeight="false" outlineLevel="0" collapsed="false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</row>
    <row r="37" customFormat="false" ht="15" hidden="false" customHeight="false" outlineLevel="0" collapsed="false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</row>
    <row r="38" customFormat="false" ht="15" hidden="false" customHeight="false" outlineLevel="0" collapsed="false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</row>
    <row r="39" customFormat="false" ht="15" hidden="false" customHeight="false" outlineLevel="0" collapsed="false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</row>
    <row r="40" customFormat="false" ht="15" hidden="false" customHeight="false" outlineLevel="0" collapsed="false">
      <c r="A40" s="1"/>
      <c r="B40" s="1"/>
      <c r="C40" s="6" t="s">
        <v>39</v>
      </c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1"/>
    </row>
    <row r="41" customFormat="false" ht="15" hidden="false" customHeight="false" outlineLevel="0" collapsed="false">
      <c r="A41" s="1"/>
      <c r="B41" s="1"/>
      <c r="C41" s="33" t="s">
        <v>40</v>
      </c>
      <c r="D41" s="33"/>
      <c r="E41" s="33"/>
      <c r="F41" s="33"/>
      <c r="G41" s="33"/>
      <c r="H41" s="33"/>
      <c r="I41" s="34" t="s">
        <v>41</v>
      </c>
      <c r="J41" s="34"/>
      <c r="K41" s="34"/>
      <c r="L41" s="34"/>
      <c r="M41" s="34"/>
      <c r="N41" s="34"/>
      <c r="O41" s="1"/>
    </row>
    <row r="42" customFormat="false" ht="15" hidden="false" customHeight="false" outlineLevel="0" collapsed="false">
      <c r="A42" s="1"/>
      <c r="B42" s="1"/>
      <c r="C42" s="33" t="s">
        <v>42</v>
      </c>
      <c r="D42" s="33"/>
      <c r="E42" s="33"/>
      <c r="F42" s="33"/>
      <c r="G42" s="33"/>
      <c r="H42" s="33"/>
      <c r="I42" s="35" t="n">
        <f aca="false">_Model!C2</f>
        <v>1440</v>
      </c>
      <c r="J42" s="35"/>
      <c r="K42" s="35"/>
      <c r="L42" s="35"/>
      <c r="M42" s="35"/>
      <c r="N42" s="35"/>
      <c r="O42" s="1"/>
    </row>
    <row r="43" customFormat="false" ht="15" hidden="false" customHeight="false" outlineLevel="0" collapsed="false">
      <c r="A43" s="1"/>
      <c r="B43" s="1"/>
      <c r="C43" s="33" t="s">
        <v>43</v>
      </c>
      <c r="D43" s="33"/>
      <c r="E43" s="33"/>
      <c r="F43" s="33"/>
      <c r="G43" s="33"/>
      <c r="H43" s="33"/>
      <c r="I43" s="36" t="n">
        <f aca="false">_Model!C3</f>
        <v>11520</v>
      </c>
      <c r="J43" s="36"/>
      <c r="K43" s="36"/>
      <c r="L43" s="36"/>
      <c r="M43" s="36"/>
      <c r="N43" s="36"/>
      <c r="O43" s="1"/>
    </row>
    <row r="44" customFormat="false" ht="15" hidden="false" customHeight="false" outlineLevel="0" collapsed="false">
      <c r="A44" s="1"/>
      <c r="B44" s="1"/>
      <c r="C44" s="33" t="s">
        <v>44</v>
      </c>
      <c r="D44" s="33"/>
      <c r="E44" s="33"/>
      <c r="F44" s="33"/>
      <c r="G44" s="33"/>
      <c r="H44" s="33"/>
      <c r="I44" s="36" t="n">
        <f aca="false">_Model!C7</f>
        <v>3873.6</v>
      </c>
      <c r="J44" s="36"/>
      <c r="K44" s="36"/>
      <c r="L44" s="36"/>
      <c r="M44" s="36"/>
      <c r="N44" s="36"/>
      <c r="O44" s="1"/>
    </row>
    <row r="45" customFormat="false" ht="15" hidden="false" customHeight="false" outlineLevel="0" collapsed="false">
      <c r="A45" s="1"/>
      <c r="B45" s="1"/>
      <c r="C45" s="33" t="s">
        <v>45</v>
      </c>
      <c r="D45" s="33"/>
      <c r="E45" s="33"/>
      <c r="F45" s="33"/>
      <c r="G45" s="33"/>
      <c r="H45" s="33"/>
      <c r="I45" s="36" t="n">
        <f aca="false">D13/7</f>
        <v>3712.85714285714</v>
      </c>
      <c r="J45" s="36"/>
      <c r="K45" s="36"/>
      <c r="L45" s="36"/>
      <c r="M45" s="36"/>
      <c r="N45" s="36"/>
      <c r="O45" s="1"/>
    </row>
    <row r="46" customFormat="false" ht="15" hidden="false" customHeight="false" outlineLevel="0" collapsed="false">
      <c r="A46" s="1"/>
      <c r="B46" s="1"/>
      <c r="C46" s="33" t="s">
        <v>46</v>
      </c>
      <c r="D46" s="33"/>
      <c r="E46" s="33"/>
      <c r="F46" s="33"/>
      <c r="G46" s="33"/>
      <c r="H46" s="33"/>
      <c r="I46" s="36" t="n">
        <f aca="false">D20</f>
        <v>2857.08720581384</v>
      </c>
      <c r="J46" s="36"/>
      <c r="K46" s="36"/>
      <c r="L46" s="36"/>
      <c r="M46" s="36"/>
      <c r="N46" s="36"/>
      <c r="O46" s="1"/>
    </row>
    <row r="47" customFormat="false" ht="15" hidden="false" customHeight="false" outlineLevel="0" collapsed="false">
      <c r="A47" s="1"/>
      <c r="B47" s="1"/>
      <c r="C47" s="33" t="s">
        <v>47</v>
      </c>
      <c r="D47" s="33"/>
      <c r="E47" s="33"/>
      <c r="F47" s="33"/>
      <c r="G47" s="33"/>
      <c r="H47" s="33"/>
      <c r="I47" s="36" t="n">
        <f aca="false">_Model!G11</f>
        <v>9384.91279418616</v>
      </c>
      <c r="J47" s="36"/>
      <c r="K47" s="36"/>
      <c r="L47" s="36"/>
      <c r="M47" s="36"/>
      <c r="N47" s="36"/>
      <c r="O47" s="1"/>
    </row>
    <row r="48" customFormat="false" ht="15" hidden="false" customHeight="false" outlineLevel="0" collapsed="false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</row>
    <row r="49" customFormat="false" ht="15" hidden="false" customHeight="true" outlineLevel="0" collapsed="false">
      <c r="A49" s="1"/>
      <c r="B49" s="1"/>
      <c r="C49" s="37" t="s">
        <v>48</v>
      </c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1"/>
    </row>
    <row r="50" customFormat="false" ht="15" hidden="false" customHeight="false" outlineLevel="0" collapsed="false">
      <c r="A50" s="1"/>
      <c r="B50" s="1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1"/>
    </row>
    <row r="51" customFormat="false" ht="15" hidden="false" customHeight="false" outlineLevel="0" collapsed="false">
      <c r="A51" s="1"/>
      <c r="B51" s="1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1"/>
    </row>
    <row r="52" customFormat="false" ht="15" hidden="false" customHeight="false" outlineLevel="0" collapsed="false">
      <c r="A52" s="1"/>
      <c r="B52" s="1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1"/>
    </row>
    <row r="53" customFormat="false" ht="15" hidden="false" customHeight="false" outlineLevel="0" collapsed="false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</row>
    <row r="54" customFormat="false" ht="15" hidden="false" customHeight="false" outlineLevel="0" collapsed="false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</row>
    <row r="55" customFormat="false" ht="15" hidden="false" customHeight="false" outlineLevel="0" collapsed="false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</row>
    <row r="56" customFormat="false" ht="15" hidden="false" customHeight="false" outlineLevel="0" collapsed="false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</row>
    <row r="57" customFormat="false" ht="15" hidden="false" customHeight="false" outlineLevel="0" collapsed="false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</row>
    <row r="58" customFormat="false" ht="15" hidden="false" customHeight="false" outlineLevel="0" collapsed="false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</row>
    <row r="59" customFormat="false" ht="15" hidden="false" customHeight="false" outlineLevel="0" collapsed="false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</row>
    <row r="60" customFormat="false" ht="15" hidden="false" customHeight="false" outlineLevel="0" collapsed="false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</row>
    <row r="61" customFormat="false" ht="15" hidden="false" customHeight="false" outlineLevel="0" collapsed="false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</row>
    <row r="62" customFormat="false" ht="15" hidden="false" customHeight="false" outlineLevel="0" collapsed="false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</row>
    <row r="63" customFormat="false" ht="15" hidden="false" customHeight="false" outlineLevel="0" collapsed="false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</row>
    <row r="64" customFormat="false" ht="15" hidden="false" customHeight="false" outlineLevel="0" collapsed="false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</row>
  </sheetData>
  <mergeCells count="36">
    <mergeCell ref="C2:H2"/>
    <mergeCell ref="K2:N3"/>
    <mergeCell ref="C3:H3"/>
    <mergeCell ref="C4:N4"/>
    <mergeCell ref="C6:D6"/>
    <mergeCell ref="F6:H6"/>
    <mergeCell ref="I6:K6"/>
    <mergeCell ref="L6:N6"/>
    <mergeCell ref="F7:H8"/>
    <mergeCell ref="I7:K8"/>
    <mergeCell ref="L7:N8"/>
    <mergeCell ref="F10:H10"/>
    <mergeCell ref="I10:K10"/>
    <mergeCell ref="L10:N10"/>
    <mergeCell ref="F11:H12"/>
    <mergeCell ref="I11:K12"/>
    <mergeCell ref="L11:N12"/>
    <mergeCell ref="F15:N15"/>
    <mergeCell ref="C17:D17"/>
    <mergeCell ref="C23:D23"/>
    <mergeCell ref="C40:N40"/>
    <mergeCell ref="C41:H41"/>
    <mergeCell ref="I41:N41"/>
    <mergeCell ref="C42:H42"/>
    <mergeCell ref="I42:N42"/>
    <mergeCell ref="C43:H43"/>
    <mergeCell ref="I43:N43"/>
    <mergeCell ref="C44:H44"/>
    <mergeCell ref="I44:N44"/>
    <mergeCell ref="C45:H45"/>
    <mergeCell ref="I45:N45"/>
    <mergeCell ref="C46:H46"/>
    <mergeCell ref="I46:N46"/>
    <mergeCell ref="C47:H47"/>
    <mergeCell ref="I47:N47"/>
    <mergeCell ref="C49:N52"/>
  </mergeCells>
  <dataValidations count="1">
    <dataValidation allowBlank="false" errorStyle="stop" operator="between" showDropDown="false" showErrorMessage="false" showInputMessage="false" sqref="D7" type="list">
      <formula1>_Scenarios!$A$2:$A$4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/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15" hidden="false" customHeight="false" outlineLevel="0" collapsed="false">
      <c r="A1" s="0" t="s">
        <v>6</v>
      </c>
      <c r="B1" s="0" t="s">
        <v>49</v>
      </c>
      <c r="C1" s="0" t="s">
        <v>50</v>
      </c>
      <c r="D1" s="0" t="s">
        <v>51</v>
      </c>
    </row>
    <row r="2" customFormat="false" ht="15" hidden="false" customHeight="false" outlineLevel="0" collapsed="false">
      <c r="A2" s="0" t="s">
        <v>52</v>
      </c>
      <c r="B2" s="0" t="n">
        <v>0.75</v>
      </c>
      <c r="C2" s="0" t="n">
        <v>0.95</v>
      </c>
      <c r="D2" s="0" t="n">
        <v>1.2</v>
      </c>
    </row>
    <row r="3" customFormat="false" ht="15" hidden="false" customHeight="false" outlineLevel="0" collapsed="false">
      <c r="A3" s="0" t="s">
        <v>7</v>
      </c>
      <c r="B3" s="0" t="n">
        <v>1</v>
      </c>
      <c r="C3" s="0" t="n">
        <v>1</v>
      </c>
      <c r="D3" s="0" t="n">
        <v>1</v>
      </c>
    </row>
    <row r="4" customFormat="false" ht="15" hidden="false" customHeight="false" outlineLevel="0" collapsed="false">
      <c r="A4" s="0" t="s">
        <v>53</v>
      </c>
      <c r="B4" s="0" t="n">
        <v>1.35</v>
      </c>
      <c r="C4" s="0" t="n">
        <v>1.05</v>
      </c>
      <c r="D4" s="0" t="n">
        <v>0.9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1:I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1" customFormat="false" ht="15" hidden="false" customHeight="false" outlineLevel="0" collapsed="false">
      <c r="B1" s="0" t="n">
        <v>0</v>
      </c>
      <c r="C1" s="0" t="n">
        <v>1</v>
      </c>
      <c r="D1" s="0" t="n">
        <v>2</v>
      </c>
      <c r="E1" s="0" t="n">
        <v>3</v>
      </c>
      <c r="F1" s="0" t="n">
        <v>4</v>
      </c>
      <c r="G1" s="0" t="n">
        <v>5</v>
      </c>
      <c r="H1" s="0" t="n">
        <v>6</v>
      </c>
      <c r="I1" s="0" t="n">
        <v>7</v>
      </c>
    </row>
    <row r="2" customFormat="false" ht="15" hidden="false" customHeight="false" outlineLevel="0" collapsed="false">
      <c r="B2" s="0" t="n">
        <v>0</v>
      </c>
      <c r="C2" s="0" t="n">
        <f aca="false">Cockpit!$D$24*Cockpit!$D$10</f>
        <v>1440</v>
      </c>
      <c r="D2" s="0" t="n">
        <f aca="false">Cockpit!$D$24*Cockpit!$D$10</f>
        <v>1440</v>
      </c>
      <c r="E2" s="0" t="n">
        <f aca="false">Cockpit!$D$24*Cockpit!$D$10</f>
        <v>1440</v>
      </c>
      <c r="F2" s="0" t="n">
        <f aca="false">Cockpit!$D$24*Cockpit!$D$10</f>
        <v>1440</v>
      </c>
      <c r="G2" s="0" t="n">
        <f aca="false">Cockpit!$D$24*Cockpit!$D$10</f>
        <v>1440</v>
      </c>
      <c r="H2" s="0" t="n">
        <f aca="false">Cockpit!$D$24*Cockpit!$D$10</f>
        <v>1440</v>
      </c>
      <c r="I2" s="0" t="n">
        <f aca="false">Cockpit!$D$24*Cockpit!$D$10</f>
        <v>1440</v>
      </c>
    </row>
    <row r="3" customFormat="false" ht="15" hidden="false" customHeight="false" outlineLevel="0" collapsed="false">
      <c r="B3" s="0" t="n">
        <v>0</v>
      </c>
      <c r="C3" s="0" t="n">
        <f aca="false">C2*Cockpit!$D$25</f>
        <v>11520</v>
      </c>
      <c r="D3" s="0" t="n">
        <f aca="false">D2*Cockpit!$D$25</f>
        <v>11520</v>
      </c>
      <c r="E3" s="0" t="n">
        <f aca="false">E2*Cockpit!$D$25</f>
        <v>11520</v>
      </c>
      <c r="F3" s="0" t="n">
        <f aca="false">F2*Cockpit!$D$25</f>
        <v>11520</v>
      </c>
      <c r="G3" s="0" t="n">
        <f aca="false">G2*Cockpit!$D$25</f>
        <v>11520</v>
      </c>
      <c r="H3" s="0" t="n">
        <f aca="false">H2*Cockpit!$D$25</f>
        <v>11520</v>
      </c>
      <c r="I3" s="0" t="n">
        <f aca="false">I2*Cockpit!$D$25</f>
        <v>11520</v>
      </c>
    </row>
    <row r="4" customFormat="false" ht="15" hidden="false" customHeight="false" outlineLevel="0" collapsed="false">
      <c r="B4" s="0" t="n">
        <v>0</v>
      </c>
      <c r="C4" s="0" t="n">
        <f aca="false">C2*Cockpit!$D$26</f>
        <v>1728</v>
      </c>
      <c r="D4" s="0" t="n">
        <f aca="false">D2*Cockpit!$D$26</f>
        <v>1728</v>
      </c>
      <c r="E4" s="0" t="n">
        <f aca="false">E2*Cockpit!$D$26</f>
        <v>1728</v>
      </c>
      <c r="F4" s="0" t="n">
        <f aca="false">F2*Cockpit!$D$26</f>
        <v>1728</v>
      </c>
      <c r="G4" s="0" t="n">
        <f aca="false">G2*Cockpit!$D$26</f>
        <v>1728</v>
      </c>
      <c r="H4" s="0" t="n">
        <f aca="false">H2*Cockpit!$D$26</f>
        <v>1728</v>
      </c>
      <c r="I4" s="0" t="n">
        <f aca="false">I2*Cockpit!$D$26</f>
        <v>1728</v>
      </c>
    </row>
    <row r="5" customFormat="false" ht="15" hidden="false" customHeight="false" outlineLevel="0" collapsed="false">
      <c r="B5" s="0" t="n">
        <v>0</v>
      </c>
      <c r="C5" s="0" t="n">
        <f aca="false">Cockpit!$D$12*Cockpit!$D$10</f>
        <v>1800</v>
      </c>
      <c r="D5" s="0" t="n">
        <f aca="false">Cockpit!$D$12*Cockpit!$D$10</f>
        <v>1800</v>
      </c>
      <c r="E5" s="0" t="n">
        <f aca="false">Cockpit!$D$12*Cockpit!$D$10</f>
        <v>1800</v>
      </c>
      <c r="F5" s="0" t="n">
        <f aca="false">Cockpit!$D$12*Cockpit!$D$10</f>
        <v>1800</v>
      </c>
      <c r="G5" s="0" t="n">
        <f aca="false">Cockpit!$D$12*Cockpit!$D$10</f>
        <v>1800</v>
      </c>
      <c r="H5" s="0" t="n">
        <f aca="false">Cockpit!$D$12*Cockpit!$D$10</f>
        <v>1800</v>
      </c>
      <c r="I5" s="0" t="n">
        <f aca="false">Cockpit!$D$12*Cockpit!$D$10</f>
        <v>1800</v>
      </c>
    </row>
    <row r="6" customFormat="false" ht="15" hidden="false" customHeight="false" outlineLevel="0" collapsed="false">
      <c r="B6" s="0" t="n">
        <v>0</v>
      </c>
      <c r="C6" s="0" t="n">
        <f aca="false">C3*0.03</f>
        <v>345.6</v>
      </c>
      <c r="D6" s="0" t="n">
        <f aca="false">D3*0.03</f>
        <v>345.6</v>
      </c>
      <c r="E6" s="0" t="n">
        <f aca="false">E3*0.03</f>
        <v>345.6</v>
      </c>
      <c r="F6" s="0" t="n">
        <f aca="false">F3*0.03</f>
        <v>345.6</v>
      </c>
      <c r="G6" s="0" t="n">
        <f aca="false">G3*0.03</f>
        <v>345.6</v>
      </c>
      <c r="H6" s="0" t="n">
        <f aca="false">H3*0.03</f>
        <v>345.6</v>
      </c>
      <c r="I6" s="0" t="n">
        <f aca="false">I3*0.03</f>
        <v>345.6</v>
      </c>
    </row>
    <row r="7" customFormat="false" ht="15" hidden="false" customHeight="false" outlineLevel="0" collapsed="false">
      <c r="B7" s="0" t="n">
        <f aca="false">SUM(B4:B6)</f>
        <v>0</v>
      </c>
      <c r="C7" s="0" t="n">
        <f aca="false">SUM(C4:C6)</f>
        <v>3873.6</v>
      </c>
      <c r="D7" s="0" t="n">
        <f aca="false">SUM(D4:D6)</f>
        <v>3873.6</v>
      </c>
      <c r="E7" s="0" t="n">
        <f aca="false">SUM(E4:E6)</f>
        <v>3873.6</v>
      </c>
      <c r="F7" s="0" t="n">
        <f aca="false">SUM(F4:F6)</f>
        <v>3873.6</v>
      </c>
      <c r="G7" s="0" t="n">
        <f aca="false">SUM(G4:G6)</f>
        <v>3873.6</v>
      </c>
      <c r="H7" s="0" t="n">
        <f aca="false">SUM(H4:H6)</f>
        <v>3873.6</v>
      </c>
      <c r="I7" s="0" t="n">
        <f aca="false">SUM(I4:I6)</f>
        <v>3873.6</v>
      </c>
    </row>
    <row r="8" customFormat="false" ht="15" hidden="false" customHeight="false" outlineLevel="0" collapsed="false">
      <c r="B8" s="0" t="n">
        <f aca="false">B3-B7</f>
        <v>0</v>
      </c>
      <c r="C8" s="0" t="n">
        <f aca="false">C3-C7</f>
        <v>7646.4</v>
      </c>
      <c r="D8" s="0" t="n">
        <f aca="false">D3-D7</f>
        <v>7646.4</v>
      </c>
      <c r="E8" s="0" t="n">
        <f aca="false">E3-E7</f>
        <v>7646.4</v>
      </c>
      <c r="F8" s="0" t="n">
        <f aca="false">F3-F7</f>
        <v>7646.4</v>
      </c>
      <c r="G8" s="0" t="n">
        <f aca="false">G3-G7</f>
        <v>7646.4</v>
      </c>
      <c r="H8" s="0" t="n">
        <f aca="false">H3-H7</f>
        <v>7646.4</v>
      </c>
      <c r="I8" s="0" t="n">
        <f aca="false">I3-I7</f>
        <v>7646.4</v>
      </c>
    </row>
    <row r="9" customFormat="false" ht="15" hidden="false" customHeight="false" outlineLevel="0" collapsed="false">
      <c r="B9" s="0" t="n">
        <f aca="false">-Cockpit!$D$22</f>
        <v>-28847.0872058138</v>
      </c>
      <c r="C9" s="0" t="n">
        <v>0</v>
      </c>
      <c r="D9" s="0" t="n">
        <v>0</v>
      </c>
      <c r="E9" s="0" t="n">
        <v>0</v>
      </c>
      <c r="F9" s="0" t="n">
        <v>0</v>
      </c>
      <c r="G9" s="0" t="n">
        <v>0</v>
      </c>
      <c r="H9" s="0" t="n">
        <v>0</v>
      </c>
      <c r="I9" s="0" t="n">
        <v>0</v>
      </c>
    </row>
    <row r="10" customFormat="false" ht="15" hidden="false" customHeight="false" outlineLevel="0" collapsed="false">
      <c r="B10" s="0" t="n">
        <f aca="false">B8+B9</f>
        <v>-28847.0872058138</v>
      </c>
      <c r="C10" s="0" t="n">
        <f aca="false">C8+C9</f>
        <v>7646.4</v>
      </c>
      <c r="D10" s="0" t="n">
        <f aca="false">D8+D9</f>
        <v>7646.4</v>
      </c>
      <c r="E10" s="0" t="n">
        <f aca="false">E8+E9</f>
        <v>7646.4</v>
      </c>
      <c r="F10" s="0" t="n">
        <f aca="false">F8+F9</f>
        <v>7646.4</v>
      </c>
      <c r="G10" s="0" t="n">
        <f aca="false">G8+G9</f>
        <v>7646.4</v>
      </c>
      <c r="H10" s="0" t="n">
        <f aca="false">H8+H9</f>
        <v>7646.4</v>
      </c>
      <c r="I10" s="0" t="n">
        <f aca="false">I8+I9</f>
        <v>7646.4</v>
      </c>
    </row>
    <row r="11" customFormat="false" ht="15" hidden="false" customHeight="false" outlineLevel="0" collapsed="false">
      <c r="B11" s="0" t="n">
        <f aca="false">B10</f>
        <v>-28847.0872058138</v>
      </c>
      <c r="C11" s="0" t="n">
        <f aca="false">B11+C10</f>
        <v>-21200.6872058138</v>
      </c>
      <c r="D11" s="0" t="n">
        <f aca="false">C11+D10</f>
        <v>-13554.2872058138</v>
      </c>
      <c r="E11" s="0" t="n">
        <f aca="false">D11+E10</f>
        <v>-5907.88720581384</v>
      </c>
      <c r="F11" s="0" t="n">
        <f aca="false">E11+F10</f>
        <v>1738.51279418616</v>
      </c>
      <c r="G11" s="0" t="n">
        <f aca="false">F11+G10</f>
        <v>9384.91279418616</v>
      </c>
      <c r="H11" s="0" t="n">
        <f aca="false">G11+H10</f>
        <v>17031.3127941862</v>
      </c>
      <c r="I11" s="0" t="n">
        <f aca="false">H11+I10</f>
        <v>24677.7127941862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LibreOffice/26.2.3.2$MacOSX_AARCH64 LibreOffice_project/70e089b17412e4cb7773e41413306b17a2328c34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2026-08-08T07:59:24Z</dcterms:created>
  <dc:creator>openpyxl</dc:creator>
  <dc:description/>
  <dc:language>en-US</dc:language>
  <cp:lastModifiedBy/>
  <dcterms:modified xsi:type="dcterms:W3CDTF">2026-08-08T07:59:24Z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